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H51" i="1" l="1"/>
  <c r="G51" i="1"/>
  <c r="F51" i="1"/>
  <c r="J50" i="1"/>
  <c r="H50" i="1"/>
  <c r="G50" i="1"/>
  <c r="F50" i="1"/>
  <c r="G53" i="1" s="1"/>
  <c r="H49" i="1"/>
  <c r="G49" i="1"/>
  <c r="F49" i="1"/>
  <c r="H48" i="1"/>
  <c r="G48" i="1"/>
  <c r="F48" i="1"/>
  <c r="J47" i="1"/>
  <c r="H47" i="1"/>
  <c r="G47" i="1"/>
  <c r="F47" i="1"/>
  <c r="J46" i="1"/>
  <c r="H46" i="1"/>
  <c r="G46" i="1"/>
  <c r="F46" i="1"/>
  <c r="J45" i="1"/>
  <c r="H45" i="1"/>
  <c r="G45" i="1"/>
  <c r="F45" i="1"/>
  <c r="J44" i="1"/>
  <c r="H44" i="1"/>
  <c r="G44" i="1"/>
  <c r="F44" i="1"/>
  <c r="J43" i="1"/>
  <c r="H43" i="1"/>
  <c r="G43" i="1"/>
  <c r="F43" i="1"/>
  <c r="J42" i="1"/>
  <c r="H42" i="1"/>
  <c r="G42" i="1"/>
  <c r="F42" i="1"/>
  <c r="J41" i="1"/>
  <c r="H41" i="1"/>
  <c r="G41" i="1"/>
  <c r="F41" i="1"/>
  <c r="J40" i="1"/>
  <c r="H40" i="1"/>
  <c r="G40" i="1"/>
  <c r="F40" i="1"/>
  <c r="J39" i="1"/>
  <c r="H39" i="1"/>
  <c r="G39" i="1"/>
  <c r="F39" i="1"/>
  <c r="E39" i="1"/>
  <c r="H38" i="1"/>
  <c r="G38" i="1"/>
  <c r="F38" i="1"/>
  <c r="J38" i="1" s="1"/>
  <c r="J37" i="1"/>
  <c r="H37" i="1"/>
  <c r="G37" i="1"/>
  <c r="F37" i="1"/>
  <c r="J36" i="1"/>
  <c r="H36" i="1"/>
  <c r="G36" i="1"/>
  <c r="F36" i="1"/>
  <c r="J35" i="1"/>
  <c r="H35" i="1"/>
  <c r="G35" i="1"/>
  <c r="F35" i="1"/>
  <c r="H34" i="1"/>
  <c r="G34" i="1"/>
  <c r="F34" i="1"/>
  <c r="J33" i="1"/>
  <c r="H33" i="1"/>
  <c r="G33" i="1"/>
  <c r="F33" i="1"/>
  <c r="J32" i="1"/>
  <c r="H32" i="1"/>
  <c r="G32" i="1"/>
  <c r="F32" i="1"/>
  <c r="E41" i="1" s="1"/>
  <c r="I31" i="1"/>
  <c r="H31" i="1"/>
  <c r="G31" i="1"/>
  <c r="F31" i="1"/>
  <c r="E37" i="1" s="1"/>
  <c r="G28" i="1"/>
  <c r="C28" i="1"/>
  <c r="K22" i="1"/>
  <c r="J22" i="1"/>
  <c r="I22" i="1"/>
  <c r="H20" i="1"/>
  <c r="H19" i="1"/>
  <c r="K16" i="1"/>
  <c r="J16" i="1"/>
  <c r="I16" i="1"/>
  <c r="D13" i="1"/>
  <c r="A13" i="1"/>
  <c r="J53" i="1" l="1"/>
  <c r="E38" i="1"/>
  <c r="E40" i="1"/>
  <c r="J31" i="1"/>
  <c r="J51" i="1" s="1"/>
</calcChain>
</file>

<file path=xl/sharedStrings.xml><?xml version="1.0" encoding="utf-8"?>
<sst xmlns="http://schemas.openxmlformats.org/spreadsheetml/2006/main" count="79" uniqueCount="72">
  <si>
    <t xml:space="preserve">Расчёт расходов к проекту бюджета по платным образовательным услугам на 2026 год </t>
  </si>
  <si>
    <t>ГБОУ №553</t>
  </si>
  <si>
    <t>в желтое поле вводите свои значения</t>
  </si>
  <si>
    <t>значения в зеленом поле заполняются автоматически!! Просьба формулы  не менять!!</t>
  </si>
  <si>
    <t>по платной образовательной услуге</t>
  </si>
  <si>
    <t>СВОД</t>
  </si>
  <si>
    <t xml:space="preserve">между ГБОУ № </t>
  </si>
  <si>
    <t>и</t>
  </si>
  <si>
    <t>месяца</t>
  </si>
  <si>
    <t>показатели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</si>
  <si>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</si>
  <si>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</si>
  <si>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</si>
  <si>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</si>
  <si>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</si>
  <si>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</si>
  <si>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</si>
  <si>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</si>
  <si>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</si>
  <si>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</si>
  <si>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кол-во детей</t>
  </si>
  <si>
    <t>кол-во групп</t>
  </si>
  <si>
    <t>Кол-во часов
в месяц на 1 группу</t>
  </si>
  <si>
    <t>Всего часов в месяц</t>
  </si>
  <si>
    <t>Стоимость педчаса:</t>
  </si>
  <si>
    <t>ДОХОДЫ</t>
  </si>
  <si>
    <t xml:space="preserve">Родительская плата в месяц (в том числе на возмещение комм. услуг): </t>
  </si>
  <si>
    <t xml:space="preserve">Доход в месяц:             </t>
  </si>
  <si>
    <t>руб.</t>
  </si>
  <si>
    <t>за период:</t>
  </si>
  <si>
    <t>РАСХОДЫ</t>
  </si>
  <si>
    <t>в рублях в месяц</t>
  </si>
  <si>
    <t>за весь период, руб.</t>
  </si>
  <si>
    <t>в процентах от ФОТ</t>
  </si>
  <si>
    <t xml:space="preserve">в процентах от дохода </t>
  </si>
  <si>
    <t>в процентах от дохода</t>
  </si>
  <si>
    <r>
      <t>Фонд оплаты труда</t>
    </r>
    <r>
      <rPr>
        <b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(с учётом резерва на отпуск)</t>
    </r>
  </si>
  <si>
    <r>
      <t xml:space="preserve">Заработная плата </t>
    </r>
    <r>
      <rPr>
        <sz val="11"/>
        <rFont val="Times New Roman"/>
        <family val="1"/>
        <charset val="204"/>
      </rPr>
      <t>(без учёта резерва на отпуск)</t>
    </r>
  </si>
  <si>
    <t>-</t>
  </si>
  <si>
    <r>
      <t>педагогическая з/плата 
(</t>
    </r>
    <r>
      <rPr>
        <sz val="8"/>
        <rFont val="Times New Roman"/>
        <family val="1"/>
        <charset val="204"/>
      </rPr>
      <t>по тарификации</t>
    </r>
    <r>
      <rPr>
        <sz val="14"/>
        <rFont val="Times New Roman"/>
        <family val="1"/>
        <charset val="204"/>
      </rPr>
      <t>)</t>
    </r>
  </si>
  <si>
    <r>
      <t>прочие специалисты 
(</t>
    </r>
    <r>
      <rPr>
        <sz val="8"/>
        <rFont val="Times New Roman"/>
        <family val="1"/>
        <charset val="204"/>
      </rPr>
      <t>по тарификации</t>
    </r>
    <r>
      <rPr>
        <sz val="14"/>
        <rFont val="Times New Roman"/>
        <family val="1"/>
        <charset val="204"/>
      </rPr>
      <t>)</t>
    </r>
  </si>
  <si>
    <t>Фонд надбавок и доплат, 
в том числе:</t>
  </si>
  <si>
    <r>
      <t xml:space="preserve">педагог </t>
    </r>
    <r>
      <rPr>
        <sz val="9"/>
        <rFont val="Times New Roman"/>
        <family val="1"/>
        <charset val="204"/>
      </rPr>
      <t>(за индивидуальный вклад)</t>
    </r>
  </si>
  <si>
    <r>
      <t>организатор</t>
    </r>
    <r>
      <rPr>
        <sz val="9"/>
        <rFont val="Times New Roman"/>
        <family val="1"/>
        <charset val="204"/>
      </rPr>
      <t xml:space="preserve"> (приказ по ОУ до 12%  от ФОТ)</t>
    </r>
  </si>
  <si>
    <r>
      <t>прочие специалисты</t>
    </r>
    <r>
      <rPr>
        <sz val="9"/>
        <rFont val="Times New Roman"/>
        <family val="1"/>
        <charset val="204"/>
      </rPr>
      <t xml:space="preserve"> (приказ по ОУ до ____%  от ФОТ)</t>
    </r>
  </si>
  <si>
    <r>
      <t xml:space="preserve">МОП </t>
    </r>
    <r>
      <rPr>
        <sz val="9"/>
        <rFont val="Times New Roman"/>
        <family val="1"/>
        <charset val="204"/>
      </rPr>
      <t>(приказ по ОУ до _____% от ФОТ)</t>
    </r>
  </si>
  <si>
    <t>развитие сети платных услуг</t>
  </si>
  <si>
    <r>
      <rPr>
        <b/>
        <sz val="14"/>
        <rFont val="Times New Roman"/>
        <family val="1"/>
        <charset val="204"/>
      </rPr>
      <t>Резерв</t>
    </r>
    <r>
      <rPr>
        <sz val="9"/>
        <rFont val="Times New Roman"/>
        <family val="1"/>
        <charset val="204"/>
      </rPr>
      <t xml:space="preserve"> (отпускные 12% от зарплаты)</t>
    </r>
  </si>
  <si>
    <t xml:space="preserve">Начисления на з/плату </t>
  </si>
  <si>
    <t>Фонд больничных листов</t>
  </si>
  <si>
    <t>6.1</t>
  </si>
  <si>
    <t>Резерв (премия руководителя)</t>
  </si>
  <si>
    <t>6.2</t>
  </si>
  <si>
    <t>Резерв (начисления на выплаты по оплате премии руководителя)</t>
  </si>
  <si>
    <r>
      <t xml:space="preserve">ИТОГО: </t>
    </r>
    <r>
      <rPr>
        <b/>
        <sz val="12"/>
        <rFont val="Times New Roman"/>
        <family val="1"/>
        <charset val="204"/>
      </rPr>
      <t>ФОТ с начислениями (п.1+п.4+п.5+п.6.1+6.2)</t>
    </r>
  </si>
  <si>
    <t>Обеспечение учебного процесса</t>
  </si>
  <si>
    <t>в том числе:</t>
  </si>
  <si>
    <t>по КОСГУ  221, 222, 223, 225, 226, 227, 293, 310, 341, 342, 343, 344, 345, 346, 349</t>
  </si>
  <si>
    <t>ВСЕГО:</t>
  </si>
  <si>
    <t>Проверка</t>
  </si>
  <si>
    <t xml:space="preserve"> </t>
  </si>
  <si>
    <t>Руководитель ________________________________</t>
  </si>
  <si>
    <t>АА. Судаков</t>
  </si>
  <si>
    <t>М.П.</t>
  </si>
  <si>
    <t>Исполнитель _________________</t>
  </si>
  <si>
    <t>Н.С. Савицкая</t>
  </si>
  <si>
    <t>1.</t>
  </si>
  <si>
    <t>Размер оплаты труда педагога дополнительного образования, оказывающего платные услуги, устанавливается исходя из должностного оклада (тарифной ставки) с учетом доплаты за индивидуальный вклад.</t>
  </si>
  <si>
    <t>2.</t>
  </si>
  <si>
    <t xml:space="preserve">Отчисления в социальные фонды (начисления на выплаты по оплате труда) составляют 30,2% </t>
  </si>
  <si>
    <t>3.</t>
  </si>
  <si>
    <r>
      <t xml:space="preserve">Расходы на коммунальные платежи (Кп)  в 2021 году от платных образовательных услуг рассчитываются </t>
    </r>
    <r>
      <rPr>
        <i/>
        <sz val="14"/>
        <rFont val="Times New Roman"/>
        <family val="1"/>
        <charset val="204"/>
      </rPr>
      <t xml:space="preserve">на каждую платную услугу отдельно </t>
    </r>
    <r>
      <rPr>
        <sz val="14"/>
        <rFont val="Times New Roman"/>
        <family val="1"/>
        <charset val="204"/>
      </rPr>
      <t>и определяются следующим образом: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</si>
</sst>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3"/>
      <name val="Times New Roman"/>
      <family val="1"/>
      <charset val="204"/>
    </font>
    <font>
      <b/>
      <i/>
      <u/>
      <sz val="14"/>
      <name val="Times New Roman"/>
      <family val="1"/>
      <charset val="204"/>
    </font>
    <font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indexed="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/>
    <xf numFmtId="0" fontId="6" fillId="0" borderId="1" xfId="0" applyFont="1" applyBorder="1"/>
    <xf numFmtId="0" fontId="2" fillId="0" borderId="1" xfId="0" applyFont="1" applyBorder="1"/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2" fillId="0" borderId="2" xfId="0" applyFont="1" applyBorder="1"/>
    <xf numFmtId="4" fontId="2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14" fontId="2" fillId="0" borderId="3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1" fontId="6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8" fillId="0" borderId="3" xfId="0" applyFont="1" applyBorder="1" applyAlignment="1">
      <alignment wrapText="1"/>
    </xf>
    <xf numFmtId="2" fontId="2" fillId="0" borderId="3" xfId="0" applyNumberFormat="1" applyFont="1" applyBorder="1"/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2" fillId="0" borderId="3" xfId="0" applyFont="1" applyBorder="1" applyAlignment="1">
      <alignment horizontal="left"/>
    </xf>
    <xf numFmtId="4" fontId="6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/>
    <xf numFmtId="164" fontId="2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vertical="center"/>
    </xf>
    <xf numFmtId="164" fontId="2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right"/>
    </xf>
    <xf numFmtId="0" fontId="2" fillId="0" borderId="3" xfId="0" applyFont="1" applyBorder="1" applyAlignment="1">
      <alignment horizontal="left" wrapText="1"/>
    </xf>
    <xf numFmtId="2" fontId="2" fillId="0" borderId="0" xfId="0" applyNumberFormat="1" applyFont="1"/>
    <xf numFmtId="2" fontId="2" fillId="0" borderId="0" xfId="0" applyNumberFormat="1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2" fontId="2" fillId="0" borderId="0" xfId="0" applyNumberFormat="1" applyFont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/>
    </xf>
    <xf numFmtId="164" fontId="2" fillId="0" borderId="3" xfId="0" applyNumberFormat="1" applyFont="1" applyBorder="1" applyAlignment="1">
      <alignment horizontal="center"/>
    </xf>
    <xf numFmtId="0" fontId="6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49" fontId="6" fillId="2" borderId="3" xfId="0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left" vertical="center" wrapText="1"/>
    </xf>
    <xf numFmtId="164" fontId="2" fillId="2" borderId="3" xfId="0" applyNumberFormat="1" applyFont="1" applyFill="1" applyBorder="1"/>
    <xf numFmtId="164" fontId="2" fillId="2" borderId="4" xfId="0" applyNumberFormat="1" applyFon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vertical="center"/>
    </xf>
    <xf numFmtId="164" fontId="2" fillId="0" borderId="8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164" fontId="15" fillId="0" borderId="0" xfId="0" applyNumberFormat="1" applyFont="1"/>
    <xf numFmtId="164" fontId="2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left"/>
    </xf>
    <xf numFmtId="164" fontId="15" fillId="0" borderId="0" xfId="0" applyNumberFormat="1" applyFont="1" applyAlignment="1">
      <alignment horizontal="center"/>
    </xf>
    <xf numFmtId="14" fontId="2" fillId="0" borderId="0" xfId="0" applyNumberFormat="1" applyFont="1"/>
    <xf numFmtId="0" fontId="6" fillId="0" borderId="0" xfId="0" applyFont="1"/>
    <xf numFmtId="0" fontId="2" fillId="0" borderId="0" xfId="0" applyFont="1" applyBorder="1" applyAlignment="1"/>
    <xf numFmtId="0" fontId="2" fillId="0" borderId="0" xfId="0" applyFont="1" applyFill="1"/>
    <xf numFmtId="0" fontId="16" fillId="0" borderId="0" xfId="0" applyFont="1" applyFill="1"/>
    <xf numFmtId="0" fontId="6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2" fillId="0" borderId="0" xfId="0" applyFont="1" applyAlignment="1">
      <alignment horizontal="left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1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1143000</xdr:colOff>
      <xdr:row>53</xdr:row>
      <xdr:rowOff>47625</xdr:rowOff>
    </xdr:from>
    <xdr:to>
      <xdr:col>5</xdr:col>
      <xdr:colOff>553085</xdr:colOff>
      <xdr:row>67</xdr:row>
      <xdr:rowOff>111760</xdr:rowOff>
    </xdr:to>
    <xdr:pic>
      <xdr:nvPicPr>
        <xdr:cNvPr id="2" name="Picture 8260" descr="Изображение выглядит как тарелка&#10;&#10;Автоматически созданное описание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9575" y="12287250"/>
          <a:ext cx="1677035" cy="15405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52;&#1045;&#1058;&#1040;%20&#1086;&#1082;&#1090;&#1103;&#1073;&#1088;&#1100;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обанков"/>
      <sheetName val="Алаев"/>
      <sheetName val="Алаев 2"/>
      <sheetName val="ШРР"/>
      <sheetName val="СВОД"/>
    </sheetNames>
    <sheetDataSet>
      <sheetData sheetId="0">
        <row r="13">
          <cell r="A13" t="str">
            <v>с октября</v>
          </cell>
          <cell r="D13" t="str">
            <v>по декабрь</v>
          </cell>
        </row>
        <row r="16">
          <cell r="I16">
            <v>10</v>
          </cell>
          <cell r="J16">
            <v>10</v>
          </cell>
          <cell r="K16">
            <v>10</v>
          </cell>
        </row>
        <row r="22">
          <cell r="I22">
            <v>16</v>
          </cell>
          <cell r="J22">
            <v>16</v>
          </cell>
          <cell r="K22">
            <v>16</v>
          </cell>
        </row>
        <row r="28">
          <cell r="C28">
            <v>35000</v>
          </cell>
          <cell r="G28">
            <v>105000</v>
          </cell>
        </row>
        <row r="31">
          <cell r="F31">
            <v>19751.693002257336</v>
          </cell>
          <cell r="H31">
            <v>59255.079006772008</v>
          </cell>
        </row>
        <row r="32">
          <cell r="F32">
            <v>17635.440180586906</v>
          </cell>
          <cell r="H32">
            <v>52906.320541760717</v>
          </cell>
        </row>
        <row r="33">
          <cell r="F33">
            <v>12038.32</v>
          </cell>
          <cell r="H33">
            <v>36114.959999999999</v>
          </cell>
        </row>
        <row r="34">
          <cell r="F34">
            <v>0</v>
          </cell>
          <cell r="H34">
            <v>0</v>
          </cell>
        </row>
        <row r="35">
          <cell r="F35">
            <v>5597.1201805869059</v>
          </cell>
          <cell r="H35">
            <v>16791.360541760718</v>
          </cell>
        </row>
        <row r="36">
          <cell r="F36">
            <v>3621.9508803611725</v>
          </cell>
          <cell r="H36">
            <v>10865.852641083518</v>
          </cell>
        </row>
        <row r="37">
          <cell r="F37">
            <v>1975.1693002257337</v>
          </cell>
          <cell r="H37">
            <v>5925.5079006772012</v>
          </cell>
        </row>
        <row r="38">
          <cell r="F38">
            <v>0</v>
          </cell>
          <cell r="H38">
            <v>0</v>
          </cell>
        </row>
        <row r="39">
          <cell r="F39">
            <v>0</v>
          </cell>
          <cell r="H39">
            <v>0</v>
          </cell>
        </row>
        <row r="40">
          <cell r="F40">
            <v>0</v>
          </cell>
          <cell r="H40">
            <v>0</v>
          </cell>
        </row>
        <row r="41">
          <cell r="F41">
            <v>2116.2528216704286</v>
          </cell>
          <cell r="H41">
            <v>6348.7584650112858</v>
          </cell>
        </row>
        <row r="42">
          <cell r="F42">
            <v>5965.0112866816953</v>
          </cell>
          <cell r="H42">
            <v>17895.033860045085</v>
          </cell>
        </row>
        <row r="43">
          <cell r="F43">
            <v>533.29571106094807</v>
          </cell>
          <cell r="H43">
            <v>1599.8871331828441</v>
          </cell>
        </row>
        <row r="44">
          <cell r="F44">
            <v>2100</v>
          </cell>
          <cell r="H44">
            <v>6300</v>
          </cell>
        </row>
        <row r="45">
          <cell r="F45">
            <v>630</v>
          </cell>
          <cell r="H45">
            <v>1890</v>
          </cell>
        </row>
        <row r="46">
          <cell r="F46">
            <v>28979.999999999982</v>
          </cell>
          <cell r="H46">
            <v>86939.999999999942</v>
          </cell>
        </row>
        <row r="47">
          <cell r="F47">
            <v>6019.9999999999991</v>
          </cell>
          <cell r="H47">
            <v>18059.999999999996</v>
          </cell>
        </row>
        <row r="50">
          <cell r="F50">
            <v>35000</v>
          </cell>
          <cell r="H50">
            <v>105000</v>
          </cell>
        </row>
        <row r="51">
          <cell r="F51">
            <v>34999.999999999978</v>
          </cell>
          <cell r="H51">
            <v>104999.99999999994</v>
          </cell>
        </row>
      </sheetData>
      <sheetData sheetId="1">
        <row r="16">
          <cell r="I16">
            <v>10</v>
          </cell>
          <cell r="J16">
            <v>10</v>
          </cell>
          <cell r="K16">
            <v>10</v>
          </cell>
        </row>
        <row r="22">
          <cell r="I22">
            <v>12</v>
          </cell>
          <cell r="J22">
            <v>12</v>
          </cell>
          <cell r="K22">
            <v>12</v>
          </cell>
        </row>
        <row r="28">
          <cell r="C28">
            <v>30000</v>
          </cell>
          <cell r="G28">
            <v>90000</v>
          </cell>
        </row>
        <row r="31">
          <cell r="F31">
            <v>16930.022573363432</v>
          </cell>
          <cell r="H31">
            <v>50790.067720090301</v>
          </cell>
        </row>
        <row r="32">
          <cell r="F32">
            <v>15116.091583360207</v>
          </cell>
          <cell r="H32">
            <v>45348.274750080622</v>
          </cell>
        </row>
        <row r="33">
          <cell r="F33">
            <v>10042.17</v>
          </cell>
          <cell r="H33">
            <v>30126.510000000002</v>
          </cell>
        </row>
        <row r="34">
          <cell r="F34">
            <v>0</v>
          </cell>
          <cell r="H34">
            <v>0</v>
          </cell>
        </row>
        <row r="35">
          <cell r="F35">
            <v>5073.9215833602066</v>
          </cell>
          <cell r="H35">
            <v>15221.76475008062</v>
          </cell>
        </row>
        <row r="36">
          <cell r="F36">
            <v>3380.9193260238635</v>
          </cell>
          <cell r="H36">
            <v>10142.75797807159</v>
          </cell>
        </row>
        <row r="37">
          <cell r="F37">
            <v>1693.0022573363431</v>
          </cell>
          <cell r="H37">
            <v>5079.0067720090292</v>
          </cell>
        </row>
        <row r="38">
          <cell r="F38">
            <v>0</v>
          </cell>
          <cell r="H38">
            <v>0</v>
          </cell>
        </row>
        <row r="39">
          <cell r="F39">
            <v>0</v>
          </cell>
          <cell r="H39">
            <v>0</v>
          </cell>
        </row>
        <row r="40">
          <cell r="F40">
            <v>0</v>
          </cell>
          <cell r="H40">
            <v>0</v>
          </cell>
        </row>
        <row r="41">
          <cell r="F41">
            <v>1813.9309900032247</v>
          </cell>
          <cell r="H41">
            <v>5441.7929700096738</v>
          </cell>
        </row>
        <row r="42">
          <cell r="F42">
            <v>5112.8668171557392</v>
          </cell>
          <cell r="H42">
            <v>15338.600451467217</v>
          </cell>
        </row>
        <row r="43">
          <cell r="F43">
            <v>457.11060948081268</v>
          </cell>
          <cell r="H43">
            <v>1371.3318284424381</v>
          </cell>
        </row>
        <row r="44">
          <cell r="F44">
            <v>1800</v>
          </cell>
          <cell r="H44">
            <v>5400</v>
          </cell>
        </row>
        <row r="45">
          <cell r="F45">
            <v>540</v>
          </cell>
          <cell r="H45">
            <v>1620</v>
          </cell>
        </row>
        <row r="46">
          <cell r="F46">
            <v>24839.999999999985</v>
          </cell>
          <cell r="H46">
            <v>74519.999999999956</v>
          </cell>
        </row>
        <row r="47">
          <cell r="F47">
            <v>5160</v>
          </cell>
          <cell r="H47">
            <v>15480</v>
          </cell>
        </row>
        <row r="50">
          <cell r="F50">
            <v>30000</v>
          </cell>
          <cell r="H50">
            <v>90000</v>
          </cell>
        </row>
        <row r="51">
          <cell r="F51">
            <v>29999.999999999985</v>
          </cell>
          <cell r="H51">
            <v>89999.999999999956</v>
          </cell>
        </row>
      </sheetData>
      <sheetData sheetId="2">
        <row r="16">
          <cell r="I16">
            <v>12</v>
          </cell>
          <cell r="J16">
            <v>12</v>
          </cell>
          <cell r="K16">
            <v>12</v>
          </cell>
        </row>
        <row r="22">
          <cell r="I22">
            <v>8</v>
          </cell>
          <cell r="J22">
            <v>8</v>
          </cell>
          <cell r="K22">
            <v>8</v>
          </cell>
        </row>
        <row r="31">
          <cell r="F31">
            <v>10158.013544018058</v>
          </cell>
          <cell r="H31">
            <v>30474.040632054173</v>
          </cell>
        </row>
        <row r="32">
          <cell r="F32">
            <v>9069.6549500161218</v>
          </cell>
          <cell r="H32">
            <v>27208.964850048367</v>
          </cell>
        </row>
        <row r="33">
          <cell r="F33">
            <v>6694.78</v>
          </cell>
          <cell r="H33">
            <v>20084.34</v>
          </cell>
        </row>
        <row r="34">
          <cell r="F34">
            <v>0</v>
          </cell>
          <cell r="H34">
            <v>0</v>
          </cell>
        </row>
        <row r="35">
          <cell r="F35">
            <v>2374.8749500161221</v>
          </cell>
          <cell r="H35">
            <v>7124.6248500483662</v>
          </cell>
        </row>
        <row r="36">
          <cell r="F36">
            <v>1359.0735956143162</v>
          </cell>
          <cell r="H36">
            <v>4077.2207868429487</v>
          </cell>
        </row>
        <row r="37">
          <cell r="F37">
            <v>1015.8013544018058</v>
          </cell>
          <cell r="H37">
            <v>3047.4040632054175</v>
          </cell>
        </row>
        <row r="38">
          <cell r="F38">
            <v>0</v>
          </cell>
          <cell r="H38">
            <v>0</v>
          </cell>
        </row>
        <row r="39">
          <cell r="F39">
            <v>0</v>
          </cell>
          <cell r="H39">
            <v>0</v>
          </cell>
        </row>
        <row r="40">
          <cell r="F40">
            <v>0</v>
          </cell>
          <cell r="H40">
            <v>0</v>
          </cell>
        </row>
        <row r="41">
          <cell r="F41">
            <v>1088.3585940019345</v>
          </cell>
          <cell r="H41">
            <v>3265.0757820058034</v>
          </cell>
        </row>
        <row r="42">
          <cell r="F42">
            <v>3067.7200902934433</v>
          </cell>
          <cell r="H42">
            <v>9203.1602708803293</v>
          </cell>
        </row>
        <row r="43">
          <cell r="F43">
            <v>274.26636568848755</v>
          </cell>
          <cell r="H43">
            <v>822.79909706546266</v>
          </cell>
        </row>
        <row r="44">
          <cell r="F44">
            <v>1080</v>
          </cell>
          <cell r="H44">
            <v>3240</v>
          </cell>
        </row>
        <row r="45">
          <cell r="F45">
            <v>324</v>
          </cell>
          <cell r="H45">
            <v>972</v>
          </cell>
        </row>
        <row r="46">
          <cell r="F46">
            <v>14903.999999999989</v>
          </cell>
          <cell r="H46">
            <v>44711.999999999971</v>
          </cell>
        </row>
        <row r="47">
          <cell r="F47">
            <v>3095.9999999999995</v>
          </cell>
          <cell r="H47">
            <v>9287.9999999999982</v>
          </cell>
        </row>
        <row r="50">
          <cell r="F50">
            <v>18000</v>
          </cell>
          <cell r="H50">
            <v>54000</v>
          </cell>
        </row>
        <row r="51">
          <cell r="F51">
            <v>17999.999999999985</v>
          </cell>
          <cell r="H51">
            <v>53999.999999999956</v>
          </cell>
        </row>
      </sheetData>
      <sheetData sheetId="3">
        <row r="16">
          <cell r="I16">
            <v>37</v>
          </cell>
          <cell r="J16">
            <v>37</v>
          </cell>
          <cell r="K16">
            <v>37</v>
          </cell>
        </row>
        <row r="22">
          <cell r="I22">
            <v>32</v>
          </cell>
          <cell r="J22">
            <v>32</v>
          </cell>
          <cell r="K22">
            <v>32</v>
          </cell>
        </row>
        <row r="28">
          <cell r="C28">
            <v>185000</v>
          </cell>
          <cell r="G28">
            <v>555000</v>
          </cell>
        </row>
        <row r="31">
          <cell r="F31">
            <v>104401.80586907449</v>
          </cell>
          <cell r="H31">
            <v>313205.4176072235</v>
          </cell>
        </row>
        <row r="32">
          <cell r="F32">
            <v>93215.898097387937</v>
          </cell>
          <cell r="H32">
            <v>279647.69429216383</v>
          </cell>
        </row>
        <row r="33">
          <cell r="F33">
            <v>27823.26</v>
          </cell>
          <cell r="H33">
            <v>83469.78</v>
          </cell>
        </row>
        <row r="34">
          <cell r="F34">
            <v>0</v>
          </cell>
          <cell r="H34">
            <v>0</v>
          </cell>
        </row>
        <row r="35">
          <cell r="F35">
            <v>65392.638097387942</v>
          </cell>
          <cell r="H35">
            <v>196177.91429216383</v>
          </cell>
        </row>
        <row r="36">
          <cell r="F36">
            <v>54952.457510480497</v>
          </cell>
          <cell r="H36">
            <v>164857.37253144151</v>
          </cell>
        </row>
        <row r="37">
          <cell r="F37">
            <v>10440.180586907449</v>
          </cell>
          <cell r="H37">
            <v>31320.541760722346</v>
          </cell>
        </row>
        <row r="38">
          <cell r="F38">
            <v>0</v>
          </cell>
          <cell r="H38">
            <v>0</v>
          </cell>
        </row>
        <row r="39">
          <cell r="F39">
            <v>0</v>
          </cell>
          <cell r="H39">
            <v>0</v>
          </cell>
        </row>
        <row r="40">
          <cell r="F40">
            <v>0</v>
          </cell>
          <cell r="H40">
            <v>0</v>
          </cell>
        </row>
        <row r="41">
          <cell r="F41">
            <v>11185.907771686552</v>
          </cell>
          <cell r="H41">
            <v>33557.723315059658</v>
          </cell>
        </row>
        <row r="42">
          <cell r="F42">
            <v>31529.345372460393</v>
          </cell>
          <cell r="H42">
            <v>94588.036117381183</v>
          </cell>
        </row>
        <row r="43">
          <cell r="F43">
            <v>2818.8487584650115</v>
          </cell>
          <cell r="H43">
            <v>8456.5462753950342</v>
          </cell>
        </row>
        <row r="44">
          <cell r="F44">
            <v>11100</v>
          </cell>
          <cell r="H44">
            <v>33300</v>
          </cell>
        </row>
        <row r="45">
          <cell r="F45">
            <v>3330</v>
          </cell>
          <cell r="H45">
            <v>9990</v>
          </cell>
        </row>
        <row r="46">
          <cell r="F46">
            <v>153179.99999999988</v>
          </cell>
          <cell r="H46">
            <v>459539.99999999965</v>
          </cell>
        </row>
        <row r="47">
          <cell r="F47">
            <v>31819.999999999996</v>
          </cell>
          <cell r="H47">
            <v>95459.999999999985</v>
          </cell>
        </row>
        <row r="50">
          <cell r="F50">
            <v>185000</v>
          </cell>
          <cell r="H50">
            <v>555000</v>
          </cell>
        </row>
        <row r="51">
          <cell r="F51">
            <v>184999.99999999988</v>
          </cell>
          <cell r="H51">
            <v>554999.99999999965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W68"/>
  <sheetViews>
    <sheetView tabSelected="1" topLeftCell="A50" zoomScale="80" zoomScaleNormal="80" workbookViewId="0">
      <selection activeCell="J57" sqref="J57"/>
    </sheetView>
  </sheetViews>
  <sheetFormatPr defaultRowHeight="18.75" x14ac:dyDescent="0.3"/>
  <cols>
    <col min="1" max="1" width="15.28515625" style="2" customWidth="1"/>
    <col min="2" max="2" width="13.28515625" style="2" customWidth="1"/>
    <col min="3" max="3" width="17.5703125" style="2" customWidth="1"/>
    <col min="4" max="4" width="18.5703125" style="2" customWidth="1"/>
    <col min="5" max="5" width="15.42578125" style="2" bestFit="1" customWidth="1"/>
    <col min="6" max="6" width="8.5703125" style="2" customWidth="1"/>
    <col min="7" max="7" width="24.28515625" style="2" customWidth="1"/>
    <col min="8" max="8" width="16.42578125" style="2" customWidth="1"/>
    <col min="9" max="9" width="12.7109375" style="2" customWidth="1"/>
    <col min="10" max="10" width="15.28515625" style="2" customWidth="1"/>
    <col min="11" max="11" width="12.7109375" style="2" customWidth="1"/>
    <col min="12" max="12" width="7.42578125" style="2" customWidth="1"/>
    <col min="13" max="13" width="13" style="2" customWidth="1"/>
    <col min="14" max="14" width="11" style="2" customWidth="1"/>
    <col min="15" max="15" width="6.140625" style="2" customWidth="1"/>
    <col min="16" max="16" width="10" style="2" bestFit="1" customWidth="1"/>
    <col min="17" max="17" width="6.42578125" style="2" customWidth="1"/>
    <col min="18" max="18" width="11" style="2" customWidth="1"/>
    <col min="19" max="257" width="9.140625" style="2" customWidth="1"/>
  </cols>
  <sheetData>
    <row r="2" spans="1:13" ht="27.75" customHeight="1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ht="21.75" customHeight="1" x14ac:dyDescent="0.3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3" ht="21.75" hidden="1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21.75" hidden="1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3" ht="19.5" hidden="1" x14ac:dyDescent="0.35">
      <c r="B6" s="4" t="s">
        <v>2</v>
      </c>
      <c r="C6" s="5"/>
      <c r="D6" s="5"/>
      <c r="E6" s="5"/>
      <c r="F6" s="5"/>
      <c r="G6" s="5"/>
      <c r="H6" s="5"/>
      <c r="I6" s="3"/>
      <c r="J6" s="3"/>
      <c r="K6" s="3"/>
    </row>
    <row r="7" spans="1:13" ht="19.5" hidden="1" x14ac:dyDescent="0.35">
      <c r="A7" s="3"/>
      <c r="B7" s="4" t="s">
        <v>3</v>
      </c>
      <c r="C7" s="5"/>
      <c r="D7" s="5"/>
      <c r="E7" s="5"/>
      <c r="F7" s="5"/>
      <c r="G7" s="5"/>
      <c r="H7" s="5"/>
      <c r="I7" s="3"/>
      <c r="J7" s="3"/>
      <c r="K7" s="3"/>
    </row>
    <row r="8" spans="1:13" x14ac:dyDescent="0.3">
      <c r="A8" s="3"/>
      <c r="B8" s="6"/>
      <c r="C8" s="3"/>
      <c r="D8" s="3"/>
      <c r="E8" s="3"/>
      <c r="F8" s="3"/>
      <c r="G8" s="3"/>
      <c r="H8" s="3"/>
      <c r="I8" s="3"/>
      <c r="J8" s="3"/>
      <c r="K8" s="3"/>
    </row>
    <row r="9" spans="1:13" x14ac:dyDescent="0.3">
      <c r="A9" s="7" t="s">
        <v>4</v>
      </c>
      <c r="B9" s="7"/>
      <c r="C9" s="7"/>
      <c r="D9" s="7"/>
      <c r="E9" s="8" t="s">
        <v>5</v>
      </c>
      <c r="F9" s="9"/>
      <c r="G9" s="9"/>
      <c r="H9" s="10"/>
      <c r="I9" s="10"/>
      <c r="J9" s="10"/>
      <c r="K9" s="10"/>
    </row>
    <row r="10" spans="1:13" x14ac:dyDescent="0.3">
      <c r="C10" s="7" t="s">
        <v>6</v>
      </c>
      <c r="D10" s="7"/>
      <c r="E10" s="11">
        <v>553</v>
      </c>
      <c r="F10" s="12"/>
      <c r="G10" s="10"/>
      <c r="H10" s="10"/>
      <c r="I10" s="10"/>
      <c r="J10" s="13"/>
      <c r="K10" s="13"/>
      <c r="M10" s="14"/>
    </row>
    <row r="11" spans="1:13" x14ac:dyDescent="0.3">
      <c r="D11" s="15" t="s">
        <v>7</v>
      </c>
      <c r="E11" s="10"/>
      <c r="F11" s="10"/>
      <c r="G11" s="10"/>
      <c r="H11" s="10"/>
      <c r="I11" s="10"/>
      <c r="J11" s="13"/>
      <c r="K11" s="13"/>
    </row>
    <row r="13" spans="1:13" x14ac:dyDescent="0.3">
      <c r="A13" s="16" t="str">
        <f>[1]Лобанков!A13:C13</f>
        <v>с октября</v>
      </c>
      <c r="B13" s="16"/>
      <c r="C13" s="16"/>
      <c r="D13" s="17" t="str">
        <f>[1]Лобанков!D13:G13</f>
        <v>по декабрь</v>
      </c>
      <c r="E13" s="17"/>
      <c r="F13" s="17"/>
      <c r="G13" s="17"/>
      <c r="H13" s="18"/>
      <c r="I13" s="19">
        <v>3</v>
      </c>
      <c r="J13" s="18" t="s">
        <v>8</v>
      </c>
      <c r="K13" s="18"/>
    </row>
    <row r="14" spans="1:13" x14ac:dyDescent="0.3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</row>
    <row r="15" spans="1:13" x14ac:dyDescent="0.3">
      <c r="A15" s="18" t="s">
        <v>9</v>
      </c>
      <c r="B15" s="20" t="s">
        <v>10</v>
      </c>
      <c r="C15" s="20" t="s">
        <v>11</v>
      </c>
      <c r="D15" s="20" t="s">
        <v>12</v>
      </c>
      <c r="E15" s="20" t="s">
        <v>13</v>
      </c>
      <c r="F15" s="20" t="s">
        <v>14</v>
      </c>
      <c r="G15" s="20" t="s">
        <v>15</v>
      </c>
      <c r="H15" s="20" t="s">
        <v>16</v>
      </c>
      <c r="I15" s="20" t="s">
        <v>17</v>
      </c>
      <c r="J15" s="20" t="s">
        <v>18</v>
      </c>
      <c r="K15" s="20" t="s">
        <v>19</v>
      </c>
    </row>
    <row r="16" spans="1:13" x14ac:dyDescent="0.3">
      <c r="A16" s="21" t="s">
        <v>20</v>
      </c>
      <c r="B16" s="20"/>
      <c r="C16" s="20"/>
      <c r="D16" s="20"/>
      <c r="E16" s="20"/>
      <c r="F16" s="20"/>
      <c r="G16" s="20"/>
      <c r="H16" s="20"/>
      <c r="I16" s="20">
        <f>[1]Лобанков!I16+[1]Алаев!I16+[1]ШРР!I16+'[1]Алаев 2'!I16</f>
        <v>69</v>
      </c>
      <c r="J16" s="20">
        <f>[1]Лобанков!J16+[1]Алаев!J16+[1]ШРР!J16+'[1]Алаев 2'!J16</f>
        <v>69</v>
      </c>
      <c r="K16" s="20">
        <f>[1]Лобанков!K16+[1]Алаев!K16+[1]ШРР!K16+'[1]Алаев 2'!K16</f>
        <v>69</v>
      </c>
    </row>
    <row r="17" spans="1:14" x14ac:dyDescent="0.3">
      <c r="A17" s="18"/>
      <c r="B17" s="20"/>
      <c r="C17" s="20"/>
      <c r="D17" s="20"/>
      <c r="E17" s="20"/>
      <c r="F17" s="20"/>
      <c r="G17" s="20"/>
      <c r="H17" s="20"/>
      <c r="I17" s="20"/>
      <c r="J17" s="20"/>
      <c r="K17" s="20"/>
    </row>
    <row r="18" spans="1:14" x14ac:dyDescent="0.3">
      <c r="A18" s="21" t="s">
        <v>21</v>
      </c>
      <c r="B18" s="20"/>
      <c r="C18" s="20"/>
      <c r="D18" s="20"/>
      <c r="E18" s="20"/>
      <c r="F18" s="20"/>
      <c r="G18" s="20"/>
      <c r="H18" s="20"/>
      <c r="I18" s="20">
        <v>5</v>
      </c>
      <c r="J18" s="20">
        <v>5</v>
      </c>
      <c r="K18" s="20">
        <v>5</v>
      </c>
    </row>
    <row r="19" spans="1:14" ht="21" hidden="1" customHeight="1" x14ac:dyDescent="0.3">
      <c r="A19" s="18"/>
      <c r="B19" s="20"/>
      <c r="C19" s="20"/>
      <c r="D19" s="20"/>
      <c r="E19" s="20"/>
      <c r="F19" s="20"/>
      <c r="G19" s="20"/>
      <c r="H19" s="20">
        <f>[1]Лобанков!H19+[1]Алаев!H19+[1]ШРР!H19</f>
        <v>0</v>
      </c>
      <c r="I19" s="20"/>
      <c r="J19" s="20"/>
      <c r="K19" s="20"/>
    </row>
    <row r="20" spans="1:14" ht="25.5" hidden="1" customHeight="1" x14ac:dyDescent="0.3">
      <c r="A20" s="21" t="s">
        <v>22</v>
      </c>
      <c r="B20" s="20"/>
      <c r="C20" s="20"/>
      <c r="D20" s="20"/>
      <c r="E20" s="20"/>
      <c r="F20" s="20"/>
      <c r="G20" s="20"/>
      <c r="H20" s="20">
        <f>[1]Лобанков!H20+[1]Алаев!H20+[1]ШРР!H20</f>
        <v>0</v>
      </c>
      <c r="I20" s="20"/>
      <c r="J20" s="20"/>
      <c r="K20" s="20"/>
    </row>
    <row r="21" spans="1:14" ht="15.75" customHeight="1" x14ac:dyDescent="0.3">
      <c r="A21" s="18"/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2" spans="1:14" ht="26.25" customHeight="1" x14ac:dyDescent="0.3">
      <c r="A22" s="21" t="s">
        <v>23</v>
      </c>
      <c r="B22" s="20"/>
      <c r="C22" s="20"/>
      <c r="D22" s="20"/>
      <c r="E22" s="20"/>
      <c r="F22" s="20"/>
      <c r="G22" s="20"/>
      <c r="H22" s="20"/>
      <c r="I22" s="20">
        <f>[1]Лобанков!I22+[1]Алаев!I22+[1]ШРР!I22+'[1]Алаев 2'!I22</f>
        <v>68</v>
      </c>
      <c r="J22" s="20">
        <f>[1]Лобанков!J22+[1]Алаев!J22+[1]ШРР!J22+'[1]Алаев 2'!J22</f>
        <v>68</v>
      </c>
      <c r="K22" s="20">
        <f>[1]Лобанков!K22+[1]Алаев!K22+[1]ШРР!K22+'[1]Алаев 2'!K22</f>
        <v>68</v>
      </c>
    </row>
    <row r="23" spans="1:14" x14ac:dyDescent="0.3">
      <c r="A23" s="18" t="s">
        <v>24</v>
      </c>
      <c r="B23" s="18"/>
      <c r="C23" s="22"/>
      <c r="D23" s="18"/>
      <c r="E23" s="18"/>
      <c r="F23" s="18"/>
      <c r="G23" s="18"/>
      <c r="H23" s="18"/>
      <c r="I23" s="18"/>
      <c r="J23" s="18"/>
      <c r="K23" s="18"/>
    </row>
    <row r="24" spans="1:14" x14ac:dyDescent="0.3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spans="1:14" x14ac:dyDescent="0.3">
      <c r="A25" s="23" t="s">
        <v>25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</row>
    <row r="26" spans="1:14" x14ac:dyDescent="0.3">
      <c r="A26" s="18" t="s">
        <v>26</v>
      </c>
      <c r="B26" s="18"/>
      <c r="C26" s="18"/>
      <c r="D26" s="18"/>
      <c r="E26" s="18"/>
      <c r="F26" s="18"/>
      <c r="G26" s="18"/>
      <c r="H26" s="24"/>
      <c r="I26" s="25"/>
      <c r="J26" s="18"/>
      <c r="K26" s="18"/>
    </row>
    <row r="27" spans="1:14" x14ac:dyDescent="0.3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</row>
    <row r="28" spans="1:14" x14ac:dyDescent="0.3">
      <c r="A28" s="25" t="s">
        <v>27</v>
      </c>
      <c r="B28" s="25"/>
      <c r="C28" s="27">
        <f>SUM([1]Лобанков!C28+[1]Алаев!C28+[1]ШРР!C28)</f>
        <v>250000</v>
      </c>
      <c r="D28" s="25" t="s">
        <v>28</v>
      </c>
      <c r="E28" s="25" t="s">
        <v>29</v>
      </c>
      <c r="F28" s="25"/>
      <c r="G28" s="27">
        <f>SUM([1]Лобанков!G28+[1]Алаев!G28+[1]ШРР!G28)</f>
        <v>750000</v>
      </c>
      <c r="H28" s="25" t="s">
        <v>28</v>
      </c>
      <c r="I28" s="25"/>
      <c r="J28" s="25"/>
      <c r="K28" s="25"/>
    </row>
    <row r="29" spans="1:14" x14ac:dyDescent="0.3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</row>
    <row r="30" spans="1:14" ht="60.75" customHeight="1" x14ac:dyDescent="0.3">
      <c r="A30" s="29" t="s">
        <v>30</v>
      </c>
      <c r="B30" s="29"/>
      <c r="C30" s="29"/>
      <c r="D30" s="29"/>
      <c r="E30" s="29"/>
      <c r="F30" s="29" t="s">
        <v>31</v>
      </c>
      <c r="G30" s="29"/>
      <c r="H30" s="30" t="s">
        <v>32</v>
      </c>
      <c r="I30" s="31" t="s">
        <v>33</v>
      </c>
      <c r="J30" s="31" t="s">
        <v>34</v>
      </c>
      <c r="K30" s="32" t="s">
        <v>35</v>
      </c>
    </row>
    <row r="31" spans="1:14" ht="21" customHeight="1" x14ac:dyDescent="0.3">
      <c r="A31" s="25">
        <v>1</v>
      </c>
      <c r="B31" s="33" t="s">
        <v>36</v>
      </c>
      <c r="C31" s="30"/>
      <c r="D31" s="30"/>
      <c r="E31" s="30"/>
      <c r="F31" s="34">
        <f>SUM([1]Лобанков!F31+[1]Алаев!F31+[1]ШРР!F31+'[1]Алаев 2'!F31)</f>
        <v>151241.53498871331</v>
      </c>
      <c r="G31" s="34">
        <f>SUM([1]Лобанков!G31+[1]Алаев!G31+[1]ШРР!G31)</f>
        <v>0</v>
      </c>
      <c r="H31" s="35">
        <f>SUM([1]Лобанков!H31+[1]Алаев!H31+[1]ШРР!H31+'[1]Алаев 2'!H31)</f>
        <v>453724.60496613994</v>
      </c>
      <c r="I31" s="31">
        <f>SUM([1]Лобанков!I31+[1]Алаев!I31+[1]ШРР!I31)</f>
        <v>0</v>
      </c>
      <c r="J31" s="36">
        <f>F31/F50</f>
        <v>0.56433408577878097</v>
      </c>
      <c r="K31" s="37">
        <v>0.75</v>
      </c>
      <c r="M31" s="38"/>
      <c r="N31" s="39"/>
    </row>
    <row r="32" spans="1:14" x14ac:dyDescent="0.3">
      <c r="A32" s="25">
        <v>2</v>
      </c>
      <c r="B32" s="23" t="s">
        <v>37</v>
      </c>
      <c r="C32" s="23"/>
      <c r="D32" s="23"/>
      <c r="E32" s="23"/>
      <c r="F32" s="34">
        <f>SUM([1]Лобанков!F32+[1]Алаев!F32+[1]ШРР!F32+'[1]Алаев 2'!F32)</f>
        <v>135037.08481135117</v>
      </c>
      <c r="G32" s="34">
        <f>SUM([1]Лобанков!G32+[1]Алаев!G32+[1]ШРР!G32)</f>
        <v>0</v>
      </c>
      <c r="H32" s="35">
        <f>SUM([1]Лобанков!H32+[1]Алаев!H32+[1]ШРР!H32+'[1]Алаев 2'!H32)</f>
        <v>405111.2544340535</v>
      </c>
      <c r="I32" s="36"/>
      <c r="J32" s="36">
        <f>F32/F50</f>
        <v>0.5038697194453402</v>
      </c>
      <c r="K32" s="40"/>
      <c r="M32" s="38"/>
      <c r="N32" s="39"/>
    </row>
    <row r="33" spans="1:16" ht="33" customHeight="1" x14ac:dyDescent="0.3">
      <c r="A33" s="41" t="s">
        <v>38</v>
      </c>
      <c r="B33" s="42" t="s">
        <v>39</v>
      </c>
      <c r="C33" s="42"/>
      <c r="D33" s="42"/>
      <c r="E33" s="42"/>
      <c r="F33" s="34">
        <f>SUM([1]Лобанков!F33+[1]Алаев!F33+[1]ШРР!F33+'[1]Алаев 2'!F33)</f>
        <v>56598.53</v>
      </c>
      <c r="G33" s="34">
        <f>SUM([1]Лобанков!G33+[1]Алаев!G33+[1]ШРР!G33)</f>
        <v>0</v>
      </c>
      <c r="H33" s="35">
        <f>SUM([1]Лобанков!H33+[1]Алаев!H33+[1]ШРР!H33+'[1]Алаев 2'!H33)</f>
        <v>169795.59</v>
      </c>
      <c r="I33" s="36"/>
      <c r="J33" s="36">
        <f>F33/F50</f>
        <v>0.2111885447761194</v>
      </c>
      <c r="K33" s="40"/>
      <c r="M33" s="38"/>
      <c r="N33" s="43"/>
    </row>
    <row r="34" spans="1:16" ht="33" hidden="1" customHeight="1" x14ac:dyDescent="0.3">
      <c r="A34" s="41" t="s">
        <v>38</v>
      </c>
      <c r="B34" s="42" t="s">
        <v>40</v>
      </c>
      <c r="C34" s="42"/>
      <c r="D34" s="42"/>
      <c r="E34" s="42"/>
      <c r="F34" s="34">
        <f>SUM([1]Лобанков!F34+[1]Алаев!F34+[1]ШРР!F34+'[1]Алаев 2'!F34)</f>
        <v>0</v>
      </c>
      <c r="G34" s="34">
        <f>SUM([1]Лобанков!G34+[1]Алаев!G34+[1]ШРР!G34)</f>
        <v>0</v>
      </c>
      <c r="H34" s="35">
        <f>SUM([1]Лобанков!H34+[1]Алаев!H34+[1]ШРР!H34+'[1]Алаев 2'!H34)</f>
        <v>0</v>
      </c>
      <c r="I34" s="36"/>
      <c r="J34" s="36"/>
      <c r="K34" s="40"/>
      <c r="M34" s="38"/>
      <c r="N34" s="43"/>
    </row>
    <row r="35" spans="1:16" ht="37.5" customHeight="1" x14ac:dyDescent="0.3">
      <c r="A35" s="41"/>
      <c r="B35" s="42" t="s">
        <v>41</v>
      </c>
      <c r="C35" s="42"/>
      <c r="D35" s="42"/>
      <c r="E35" s="42"/>
      <c r="F35" s="34">
        <f>SUM([1]Лобанков!F35+[1]Алаев!F35+[1]ШРР!F35+'[1]Алаев 2'!F35)</f>
        <v>78438.554811351176</v>
      </c>
      <c r="G35" s="34">
        <f>SUM([1]Лобанков!G35+[1]Алаев!G35+[1]ШРР!G35)</f>
        <v>0</v>
      </c>
      <c r="H35" s="35">
        <f>SUM([1]Лобанков!H35+[1]Алаев!H35+[1]ШРР!H35+'[1]Алаев 2'!H35)</f>
        <v>235315.66443405353</v>
      </c>
      <c r="I35" s="36"/>
      <c r="J35" s="36">
        <f>F35/F50</f>
        <v>0.29268117466922078</v>
      </c>
      <c r="K35" s="40"/>
      <c r="M35" s="38"/>
      <c r="N35" s="44"/>
    </row>
    <row r="36" spans="1:16" x14ac:dyDescent="0.3">
      <c r="A36" s="41" t="s">
        <v>38</v>
      </c>
      <c r="B36" s="45" t="s">
        <v>42</v>
      </c>
      <c r="C36" s="45"/>
      <c r="D36" s="45"/>
      <c r="E36" s="45"/>
      <c r="F36" s="34">
        <f>SUM([1]Лобанков!F36+[1]Алаев!F36+[1]ШРР!F36+'[1]Алаев 2'!F36)</f>
        <v>63314.401312479851</v>
      </c>
      <c r="G36" s="34">
        <f>SUM([1]Лобанков!G36+[1]Алаев!G36+[1]ШРР!G36)</f>
        <v>0</v>
      </c>
      <c r="H36" s="35">
        <f>SUM([1]Лобанков!H36+[1]Алаев!H36+[1]ШРР!H36+'[1]Алаев 2'!H36)</f>
        <v>189943.20393743957</v>
      </c>
      <c r="I36" s="36"/>
      <c r="J36" s="36">
        <f>F36/F50</f>
        <v>0.23624776609134274</v>
      </c>
      <c r="K36" s="40"/>
      <c r="M36" s="38"/>
      <c r="N36" s="46"/>
    </row>
    <row r="37" spans="1:16" ht="18" customHeight="1" x14ac:dyDescent="0.3">
      <c r="A37" s="41" t="s">
        <v>38</v>
      </c>
      <c r="B37" s="45" t="s">
        <v>43</v>
      </c>
      <c r="C37" s="45"/>
      <c r="D37" s="45"/>
      <c r="E37" s="47">
        <f>F37/F31</f>
        <v>0.1</v>
      </c>
      <c r="F37" s="34">
        <f>SUM([1]Лобанков!F37+[1]Алаев!F37+[1]ШРР!F37+'[1]Алаев 2'!F37)</f>
        <v>15124.153498871332</v>
      </c>
      <c r="G37" s="34">
        <f>SUM([1]Лобанков!G37+[1]Алаев!G37+[1]ШРР!G37)</f>
        <v>0</v>
      </c>
      <c r="H37" s="35">
        <f>SUM([1]Лобанков!H37+[1]Алаев!H37+[1]ШРР!H37+'[1]Алаев 2'!H37)</f>
        <v>45372.460496613996</v>
      </c>
      <c r="I37" s="36"/>
      <c r="J37" s="36">
        <f>F37/F50</f>
        <v>5.6433408577878104E-2</v>
      </c>
      <c r="K37" s="40"/>
    </row>
    <row r="38" spans="1:16" ht="18" hidden="1" customHeight="1" x14ac:dyDescent="0.3">
      <c r="A38" s="41" t="s">
        <v>38</v>
      </c>
      <c r="B38" s="45" t="s">
        <v>44</v>
      </c>
      <c r="C38" s="45"/>
      <c r="D38" s="45"/>
      <c r="E38" s="47">
        <f t="shared" ref="E38:E40" si="0">F38/$F$32</f>
        <v>0</v>
      </c>
      <c r="F38" s="34">
        <f>SUM([1]Лобанков!F38+[1]Алаев!F38+[1]ШРР!F38+'[1]Алаев 2'!F38)</f>
        <v>0</v>
      </c>
      <c r="G38" s="34">
        <f>SUM([1]Лобанков!G38+[1]Алаев!G38+[1]ШРР!G38)</f>
        <v>0</v>
      </c>
      <c r="H38" s="35">
        <f>SUM([1]Лобанков!H38+[1]Алаев!H38+[1]ШРР!H38+'[1]Алаев 2'!H38)</f>
        <v>0</v>
      </c>
      <c r="I38" s="36"/>
      <c r="J38" s="36">
        <f>F38/F51</f>
        <v>0</v>
      </c>
      <c r="K38" s="40"/>
    </row>
    <row r="39" spans="1:16" ht="17.25" hidden="1" customHeight="1" x14ac:dyDescent="0.3">
      <c r="A39" s="41" t="s">
        <v>38</v>
      </c>
      <c r="B39" s="18" t="s">
        <v>45</v>
      </c>
      <c r="C39" s="18"/>
      <c r="D39" s="18"/>
      <c r="E39" s="47">
        <f t="shared" si="0"/>
        <v>0</v>
      </c>
      <c r="F39" s="34">
        <f>SUM([1]Лобанков!F39+[1]Алаев!F39+[1]ШРР!F39+'[1]Алаев 2'!F39)</f>
        <v>0</v>
      </c>
      <c r="G39" s="34">
        <f>SUM([1]Лобанков!G39+[1]Алаев!G39+[1]ШРР!G39)</f>
        <v>0</v>
      </c>
      <c r="H39" s="35">
        <f>SUM([1]Лобанков!H39+[1]Алаев!H39+[1]ШРР!H39+'[1]Алаев 2'!H39)</f>
        <v>0</v>
      </c>
      <c r="I39" s="36"/>
      <c r="J39" s="36">
        <f>F39/F50</f>
        <v>0</v>
      </c>
      <c r="K39" s="40"/>
    </row>
    <row r="40" spans="1:16" ht="17.25" hidden="1" customHeight="1" x14ac:dyDescent="0.3">
      <c r="A40" s="41" t="s">
        <v>38</v>
      </c>
      <c r="B40" s="18" t="s">
        <v>46</v>
      </c>
      <c r="C40" s="18"/>
      <c r="D40" s="18"/>
      <c r="E40" s="47">
        <f t="shared" si="0"/>
        <v>0</v>
      </c>
      <c r="F40" s="34">
        <f>SUM([1]Лобанков!F40+[1]Алаев!F40+[1]ШРР!F40+'[1]Алаев 2'!F40)</f>
        <v>0</v>
      </c>
      <c r="G40" s="34">
        <f>SUM([1]Лобанков!G40+[1]Алаев!G40+[1]ШРР!G40)</f>
        <v>0</v>
      </c>
      <c r="H40" s="35">
        <f>SUM([1]Лобанков!H40+[1]Алаев!H40+[1]ШРР!H40+'[1]Алаев 2'!H40)</f>
        <v>0</v>
      </c>
      <c r="I40" s="36"/>
      <c r="J40" s="36">
        <f>F40/F50</f>
        <v>0</v>
      </c>
      <c r="K40" s="40"/>
    </row>
    <row r="41" spans="1:16" ht="18.75" customHeight="1" x14ac:dyDescent="0.3">
      <c r="A41" s="48">
        <v>3</v>
      </c>
      <c r="B41" s="45" t="s">
        <v>47</v>
      </c>
      <c r="C41" s="45"/>
      <c r="D41" s="45"/>
      <c r="E41" s="49">
        <f>F41/F32</f>
        <v>0.12</v>
      </c>
      <c r="F41" s="34">
        <f>SUM([1]Лобанков!F41+[1]Алаев!F41+[1]ШРР!F41+'[1]Алаев 2'!F41)</f>
        <v>16204.45017736214</v>
      </c>
      <c r="G41" s="34">
        <f>SUM([1]Лобанков!G41+[1]Алаев!G41+[1]ШРР!G41)</f>
        <v>0</v>
      </c>
      <c r="H41" s="35">
        <f>SUM([1]Лобанков!H41+[1]Алаев!H41+[1]ШРР!H41+'[1]Алаев 2'!H41)</f>
        <v>48613.350532086421</v>
      </c>
      <c r="I41" s="36"/>
      <c r="J41" s="36">
        <f>F41/F50</f>
        <v>6.0464366333440822E-2</v>
      </c>
      <c r="K41" s="40"/>
      <c r="N41" s="43"/>
      <c r="P41" s="43"/>
    </row>
    <row r="42" spans="1:16" ht="18.75" customHeight="1" x14ac:dyDescent="0.3">
      <c r="A42" s="25">
        <v>4</v>
      </c>
      <c r="B42" s="50" t="s">
        <v>48</v>
      </c>
      <c r="C42" s="51"/>
      <c r="D42" s="51"/>
      <c r="E42" s="49">
        <v>0.30199999999999999</v>
      </c>
      <c r="F42" s="34">
        <f>SUM([1]Лобанков!F42+[1]Алаев!F42+[1]ШРР!F42+'[1]Алаев 2'!F42)</f>
        <v>45674.943566591268</v>
      </c>
      <c r="G42" s="34">
        <f>SUM([1]Лобанков!G42+[1]Алаев!G42+[1]ШРР!G42)</f>
        <v>0</v>
      </c>
      <c r="H42" s="35">
        <f>SUM([1]Лобанков!H42+[1]Алаев!H42+[1]ШРР!H42+'[1]Алаев 2'!H42)</f>
        <v>137024.83069977383</v>
      </c>
      <c r="I42" s="36"/>
      <c r="J42" s="36">
        <f>F42/F50</f>
        <v>0.17042889390519131</v>
      </c>
      <c r="K42" s="40"/>
    </row>
    <row r="43" spans="1:16" x14ac:dyDescent="0.3">
      <c r="A43" s="25">
        <v>5</v>
      </c>
      <c r="B43" s="50" t="s">
        <v>49</v>
      </c>
      <c r="C43" s="51"/>
      <c r="D43" s="52"/>
      <c r="E43" s="49">
        <v>2.7E-2</v>
      </c>
      <c r="F43" s="34">
        <f>SUM([1]Лобанков!F43+[1]Алаев!F43+[1]ШРР!F43+'[1]Алаев 2'!F43)</f>
        <v>4083.52144469526</v>
      </c>
      <c r="G43" s="34">
        <f>SUM([1]Лобанков!G43+[1]Алаев!G43+[1]ШРР!G43)</f>
        <v>0</v>
      </c>
      <c r="H43" s="35">
        <f>SUM([1]Лобанков!H43+[1]Алаев!H43+[1]ШРР!H43+'[1]Алаев 2'!H43)</f>
        <v>12250.564334085779</v>
      </c>
      <c r="I43" s="36"/>
      <c r="J43" s="36">
        <f>F43/$F$50</f>
        <v>1.523702031602709E-2</v>
      </c>
      <c r="K43" s="40"/>
    </row>
    <row r="44" spans="1:16" x14ac:dyDescent="0.3">
      <c r="A44" s="53" t="s">
        <v>50</v>
      </c>
      <c r="B44" s="54" t="s">
        <v>51</v>
      </c>
      <c r="C44" s="54"/>
      <c r="D44" s="54"/>
      <c r="E44" s="54"/>
      <c r="F44" s="34">
        <f>SUM([1]Лобанков!F44+[1]Алаев!F44+[1]ШРР!F44+'[1]Алаев 2'!F44)</f>
        <v>16080</v>
      </c>
      <c r="G44" s="34">
        <f>SUM([1]Лобанков!G44+[1]Алаев!G44+[1]ШРР!G44)</f>
        <v>0</v>
      </c>
      <c r="H44" s="35">
        <f>SUM([1]Лобанков!H44+[1]Алаев!H44+[1]ШРР!H44+'[1]Алаев 2'!H44)</f>
        <v>48240</v>
      </c>
      <c r="I44" s="55"/>
      <c r="J44" s="55">
        <f t="shared" ref="J44" si="1">F44/$F$50</f>
        <v>0.06</v>
      </c>
      <c r="K44" s="56">
        <v>7.8E-2</v>
      </c>
    </row>
    <row r="45" spans="1:16" ht="44.25" customHeight="1" x14ac:dyDescent="0.3">
      <c r="A45" s="53" t="s">
        <v>52</v>
      </c>
      <c r="B45" s="54" t="s">
        <v>53</v>
      </c>
      <c r="C45" s="54"/>
      <c r="D45" s="54"/>
      <c r="E45" s="54"/>
      <c r="F45" s="34">
        <f>SUM([1]Лобанков!F45+[1]Алаев!F45+[1]ШРР!F45+'[1]Алаев 2'!F45)</f>
        <v>4824</v>
      </c>
      <c r="G45" s="34">
        <f>SUM([1]Лобанков!G45+[1]Алаев!G45+[1]ШРР!G45)</f>
        <v>0</v>
      </c>
      <c r="H45" s="35">
        <f>SUM([1]Лобанков!H45+[1]Алаев!H45+[1]ШРР!H45+'[1]Алаев 2'!H45)</f>
        <v>14472</v>
      </c>
      <c r="I45" s="55"/>
      <c r="J45" s="55">
        <f>F45/$F$50</f>
        <v>1.7999999999999999E-2</v>
      </c>
      <c r="K45" s="57"/>
    </row>
    <row r="46" spans="1:16" ht="37.5" customHeight="1" x14ac:dyDescent="0.3">
      <c r="A46" s="25">
        <v>7</v>
      </c>
      <c r="B46" s="58" t="s">
        <v>54</v>
      </c>
      <c r="C46" s="58"/>
      <c r="D46" s="58"/>
      <c r="E46" s="58"/>
      <c r="F46" s="34">
        <f>SUM([1]Лобанков!F46+[1]Алаев!F46+[1]ШРР!F46+'[1]Алаев 2'!F46)</f>
        <v>221903.99999999985</v>
      </c>
      <c r="G46" s="34">
        <f>SUM([1]Лобанков!G46+[1]Алаев!G46+[1]ШРР!G46)</f>
        <v>0</v>
      </c>
      <c r="H46" s="35">
        <f>SUM([1]Лобанков!H46+[1]Алаев!H46+[1]ШРР!H46+'[1]Алаев 2'!H46)</f>
        <v>665711.99999999953</v>
      </c>
      <c r="I46" s="36"/>
      <c r="J46" s="36">
        <f>F46/F50</f>
        <v>0.8279999999999994</v>
      </c>
      <c r="K46" s="59"/>
      <c r="N46" s="43"/>
      <c r="P46" s="43"/>
    </row>
    <row r="47" spans="1:16" ht="19.5" customHeight="1" x14ac:dyDescent="0.3">
      <c r="A47" s="25">
        <v>8</v>
      </c>
      <c r="B47" s="58" t="s">
        <v>55</v>
      </c>
      <c r="C47" s="58"/>
      <c r="D47" s="58"/>
      <c r="E47" s="58"/>
      <c r="F47" s="34">
        <f>SUM([1]Лобанков!F47+[1]Алаев!F47+[1]ШРР!F47+'[1]Алаев 2'!F47)</f>
        <v>46096</v>
      </c>
      <c r="G47" s="34">
        <f>SUM([1]Лобанков!G47+[1]Алаев!G47+[1]ШРР!G47)</f>
        <v>0</v>
      </c>
      <c r="H47" s="35">
        <f>SUM([1]Лобанков!H47+[1]Алаев!H47+[1]ШРР!H47+'[1]Алаев 2'!H47)</f>
        <v>138287.99999999997</v>
      </c>
      <c r="I47" s="36"/>
      <c r="J47" s="36">
        <f>K47</f>
        <v>0.17199999999999999</v>
      </c>
      <c r="K47" s="37">
        <v>0.17199999999999999</v>
      </c>
    </row>
    <row r="48" spans="1:16" x14ac:dyDescent="0.3">
      <c r="A48" s="18"/>
      <c r="B48" s="45" t="s">
        <v>56</v>
      </c>
      <c r="C48" s="45"/>
      <c r="D48" s="45"/>
      <c r="E48" s="45"/>
      <c r="F48" s="34">
        <f>SUM([1]Лобанков!F48+[1]Алаев!F48+[1]ШРР!F48)</f>
        <v>0</v>
      </c>
      <c r="G48" s="34">
        <f>SUM([1]Лобанков!G48+[1]Алаев!G48+[1]ШРР!G48)</f>
        <v>0</v>
      </c>
      <c r="H48" s="35">
        <f>SUM([1]Лобанков!H48+[1]Алаев!H48+[1]ШРР!H48+'[1]Алаев 2'!H48)</f>
        <v>0</v>
      </c>
      <c r="I48" s="36"/>
      <c r="J48" s="36"/>
      <c r="K48" s="40"/>
    </row>
    <row r="49" spans="1:12" ht="38.25" customHeight="1" x14ac:dyDescent="0.3">
      <c r="A49" s="18"/>
      <c r="B49" s="45" t="s">
        <v>57</v>
      </c>
      <c r="C49" s="45"/>
      <c r="D49" s="45"/>
      <c r="E49" s="45"/>
      <c r="F49" s="34">
        <f>SUM([1]Лобанков!F49+[1]Алаев!F49+[1]ШРР!F49)</f>
        <v>0</v>
      </c>
      <c r="G49" s="34">
        <f>SUM([1]Лобанков!G49+[1]Алаев!G49+[1]ШРР!G49)</f>
        <v>0</v>
      </c>
      <c r="H49" s="35">
        <f>SUM([1]Лобанков!H49+[1]Алаев!H49+[1]ШРР!H49+'[1]Алаев 2'!H49)</f>
        <v>0</v>
      </c>
      <c r="I49" s="36"/>
      <c r="J49" s="36"/>
      <c r="K49" s="60"/>
    </row>
    <row r="50" spans="1:12" x14ac:dyDescent="0.3">
      <c r="A50" s="18"/>
      <c r="B50" s="58" t="s">
        <v>58</v>
      </c>
      <c r="C50" s="58"/>
      <c r="D50" s="58"/>
      <c r="E50" s="58"/>
      <c r="F50" s="34">
        <f>SUM([1]Лобанков!F50+[1]Алаев!F50+[1]ШРР!F50+'[1]Алаев 2'!F50)</f>
        <v>268000</v>
      </c>
      <c r="G50" s="34">
        <f>SUM([1]Лобанков!G50+[1]Алаев!G50+[1]ШРР!G50)</f>
        <v>0</v>
      </c>
      <c r="H50" s="35">
        <f>SUM([1]Лобанков!H50+[1]Алаев!H50+[1]ШРР!H50+'[1]Алаев 2'!H50)</f>
        <v>804000</v>
      </c>
      <c r="I50" s="20"/>
      <c r="J50" s="61">
        <f>K31+K47+K44</f>
        <v>0.99999999999999989</v>
      </c>
      <c r="K50" s="62"/>
      <c r="L50" s="63"/>
    </row>
    <row r="51" spans="1:12" x14ac:dyDescent="0.3">
      <c r="B51" s="2" t="s">
        <v>59</v>
      </c>
      <c r="F51" s="34">
        <f>SUM([1]Лобанков!F51+[1]Алаев!F51+[1]ШРР!F51+'[1]Алаев 2'!F51)</f>
        <v>267999.99999999983</v>
      </c>
      <c r="G51" s="34">
        <f>SUM([1]Лобанков!G51+[1]Алаев!G51+[1]ШРР!G51)</f>
        <v>0</v>
      </c>
      <c r="H51" s="35">
        <f>SUM([1]Лобанков!H51+[1]Алаев!H51+[1]ШРР!H51+'[1]Алаев 2'!H51)</f>
        <v>803999.99999999953</v>
      </c>
      <c r="J51" s="64">
        <f>J31+J42+J47+J43+J44+J45</f>
        <v>0.99999999999999933</v>
      </c>
    </row>
    <row r="52" spans="1:12" x14ac:dyDescent="0.3">
      <c r="H52" s="2" t="s">
        <v>60</v>
      </c>
      <c r="J52" s="38"/>
    </row>
    <row r="53" spans="1:12" x14ac:dyDescent="0.3">
      <c r="G53" s="65">
        <f>F50-F51</f>
        <v>0</v>
      </c>
      <c r="J53" s="66">
        <f>J50-J51</f>
        <v>0</v>
      </c>
    </row>
    <row r="56" spans="1:12" x14ac:dyDescent="0.3">
      <c r="D56" s="2" t="s">
        <v>61</v>
      </c>
      <c r="G56" s="2" t="s">
        <v>62</v>
      </c>
    </row>
    <row r="57" spans="1:12" ht="17.25" customHeight="1" x14ac:dyDescent="0.3">
      <c r="A57" s="67"/>
      <c r="F57" s="2" t="s">
        <v>63</v>
      </c>
    </row>
    <row r="58" spans="1:12" ht="13.5" customHeight="1" x14ac:dyDescent="0.3"/>
    <row r="59" spans="1:12" ht="27.75" customHeight="1" x14ac:dyDescent="0.3">
      <c r="A59" s="68"/>
      <c r="D59" s="69" t="s">
        <v>64</v>
      </c>
      <c r="E59" s="69"/>
      <c r="F59" s="69"/>
      <c r="G59" s="70" t="s">
        <v>65</v>
      </c>
      <c r="H59" s="71"/>
    </row>
    <row r="60" spans="1:12" ht="41.25" hidden="1" customHeight="1" x14ac:dyDescent="0.3">
      <c r="A60" s="72" t="s">
        <v>66</v>
      </c>
      <c r="B60" s="73" t="s">
        <v>67</v>
      </c>
      <c r="C60" s="74"/>
      <c r="D60" s="74"/>
      <c r="E60" s="74"/>
      <c r="F60" s="74"/>
      <c r="G60" s="74"/>
      <c r="H60" s="74"/>
      <c r="I60" s="74"/>
      <c r="J60" s="74"/>
      <c r="K60" s="74"/>
    </row>
    <row r="61" spans="1:12" ht="9.75" hidden="1" customHeight="1" x14ac:dyDescent="0.3">
      <c r="A61" s="75"/>
    </row>
    <row r="62" spans="1:12" hidden="1" x14ac:dyDescent="0.3">
      <c r="A62" s="75" t="s">
        <v>68</v>
      </c>
      <c r="B62" s="2" t="s">
        <v>69</v>
      </c>
    </row>
    <row r="63" spans="1:12" ht="9.75" hidden="1" customHeight="1" x14ac:dyDescent="0.3">
      <c r="A63" s="75"/>
    </row>
    <row r="64" spans="1:12" ht="33.75" hidden="1" customHeight="1" x14ac:dyDescent="0.3">
      <c r="A64" s="76" t="s">
        <v>70</v>
      </c>
      <c r="B64" s="77" t="s">
        <v>71</v>
      </c>
      <c r="C64" s="77"/>
      <c r="D64" s="77"/>
      <c r="E64" s="77"/>
      <c r="F64" s="77"/>
      <c r="G64" s="77"/>
      <c r="H64" s="77"/>
      <c r="I64" s="77"/>
      <c r="J64" s="77"/>
      <c r="K64" s="77"/>
    </row>
    <row r="65" spans="1:12" s="2" customFormat="1" ht="9.75" hidden="1" customHeight="1" x14ac:dyDescent="0.3">
      <c r="A65" s="75"/>
    </row>
    <row r="66" spans="1:12" ht="1.5" customHeight="1" x14ac:dyDescent="0.3">
      <c r="A66" s="78"/>
      <c r="B66" s="79"/>
      <c r="C66" s="79"/>
      <c r="D66" s="78"/>
      <c r="E66" s="80"/>
      <c r="F66" s="81"/>
      <c r="G66" s="80"/>
      <c r="H66" s="79"/>
      <c r="I66" s="82"/>
      <c r="J66" s="78"/>
      <c r="K66" s="82"/>
      <c r="L66" s="83"/>
    </row>
    <row r="67" spans="1:12" ht="29.25" hidden="1" customHeight="1" x14ac:dyDescent="0.3">
      <c r="A67" s="78"/>
      <c r="B67" s="79"/>
      <c r="C67" s="79"/>
      <c r="D67" s="78"/>
      <c r="E67" s="80"/>
      <c r="F67" s="81"/>
      <c r="G67" s="80"/>
      <c r="H67" s="79"/>
      <c r="I67" s="78"/>
      <c r="J67" s="78"/>
      <c r="K67" s="84"/>
      <c r="L67" s="83"/>
    </row>
    <row r="68" spans="1:12" ht="25.5" customHeight="1" x14ac:dyDescent="0.3">
      <c r="A68" s="75"/>
    </row>
  </sheetData>
  <mergeCells count="63">
    <mergeCell ref="K66:K67"/>
    <mergeCell ref="A66:A67"/>
    <mergeCell ref="B66:C67"/>
    <mergeCell ref="D66:D67"/>
    <mergeCell ref="H66:H67"/>
    <mergeCell ref="I66:I67"/>
    <mergeCell ref="J66:J67"/>
    <mergeCell ref="B50:E50"/>
    <mergeCell ref="F50:G50"/>
    <mergeCell ref="J50:K50"/>
    <mergeCell ref="F51:G51"/>
    <mergeCell ref="B60:K60"/>
    <mergeCell ref="B64:K64"/>
    <mergeCell ref="B46:E46"/>
    <mergeCell ref="F46:G46"/>
    <mergeCell ref="B47:E47"/>
    <mergeCell ref="F47:G47"/>
    <mergeCell ref="K47:K49"/>
    <mergeCell ref="B48:E48"/>
    <mergeCell ref="F48:G48"/>
    <mergeCell ref="B49:E49"/>
    <mergeCell ref="F49:G49"/>
    <mergeCell ref="B43:D43"/>
    <mergeCell ref="F43:G43"/>
    <mergeCell ref="B44:E44"/>
    <mergeCell ref="F44:G44"/>
    <mergeCell ref="K44:K45"/>
    <mergeCell ref="B45:E45"/>
    <mergeCell ref="F45:G45"/>
    <mergeCell ref="F39:G39"/>
    <mergeCell ref="F40:G40"/>
    <mergeCell ref="B41:D41"/>
    <mergeCell ref="F41:G41"/>
    <mergeCell ref="B42:D42"/>
    <mergeCell ref="F42:G42"/>
    <mergeCell ref="B36:E36"/>
    <mergeCell ref="F36:G36"/>
    <mergeCell ref="B37:D37"/>
    <mergeCell ref="F37:G37"/>
    <mergeCell ref="B38:D38"/>
    <mergeCell ref="F38:G38"/>
    <mergeCell ref="F31:G31"/>
    <mergeCell ref="K31:K43"/>
    <mergeCell ref="B32:E32"/>
    <mergeCell ref="F32:G32"/>
    <mergeCell ref="B33:E33"/>
    <mergeCell ref="F33:G33"/>
    <mergeCell ref="B34:E34"/>
    <mergeCell ref="F34:G34"/>
    <mergeCell ref="B35:E35"/>
    <mergeCell ref="F35:G35"/>
    <mergeCell ref="A14:K14"/>
    <mergeCell ref="A24:K24"/>
    <mergeCell ref="A25:K25"/>
    <mergeCell ref="A29:K29"/>
    <mergeCell ref="A30:E30"/>
    <mergeCell ref="F30:G30"/>
    <mergeCell ref="A2:K2"/>
    <mergeCell ref="A3:K3"/>
    <mergeCell ref="A9:D9"/>
    <mergeCell ref="C10:D10"/>
    <mergeCell ref="A13:C13"/>
    <mergeCell ref="D13:G13"/>
  </mergeCells>
  <pageMargins left="0.7" right="0.7" top="0.75" bottom="0.75" header="0.3" footer="0.3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2026-10-25T16:07:30Z</dcterms:modified>
</cp:coreProperties>
</file>